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9000" firstSheet="0" activeTab="0"/>
  </bookViews>
  <sheets>
    <sheet sheetId="1" name="Rates" state="visible" r:id="rId4"/>
    <sheet sheetId="2" name="Your figures" state="visible" r:id="rId5"/>
    <sheet sheetId="3" name="Start here" state="visible" r:id="rId6"/>
    <sheet sheetId="4" name="Notes" state="visible" r:id="rId7"/>
  </sheets>
  <definedNames>
    <definedName name="PA">Rates!$B$2</definedName>
    <definedName name="BRL">Rates!$B$3</definedName>
    <definedName name="HRL">Rates!$B$4</definedName>
    <definedName name="NI_LOWER">Rates!$B$5</definedName>
    <definedName name="NI_UPPER">Rates!$B$6</definedName>
    <definedName name="C4_MAIN">Rates!$B$7</definedName>
    <definedName name="C4_UPPER_RATE">Rates!$B$8</definedName>
    <definedName name="CT_SMALL">Rates!$B$9</definedName>
    <definedName name="CT_MAIN">Rates!$B$10</definedName>
    <definedName name="CT_LOWER">Rates!$B$11</definedName>
    <definedName name="CT_UPPER">Rates!$B$12</definedName>
    <definedName name="CT_MARGIN">Rates!$B$13</definedName>
    <definedName name="EMP_NIC_RATE">Rates!$B$14</definedName>
    <definedName name="EMP_NIC_THRESHOLD">Rates!$B$15</definedName>
    <definedName name="DIV_ALLOWANCE">Rates!$B$16</definedName>
    <definedName name="DIV_BASIC">Rates!$B$17</definedName>
    <definedName name="DIV_HIGHER">Rates!$B$18</definedName>
    <definedName name="DIV_ADDITIONAL">Rates!$B$19</definedName>
    <definedName name="In_PrivateIncome">'Your figures'!$B$3</definedName>
    <definedName name="In_Expenses">'Your figures'!$B$4</definedName>
    <definedName name="In_NhsIncome">'Your figures'!$B$5</definedName>
    <definedName name="In_Salary">'Your figures'!$B$6</definedName>
    <definedName name="ST_Profit">'Your figures'!$B$9</definedName>
    <definedName name="ST_TaxableIncome">'Your figures'!$B$10</definedName>
    <definedName name="ST_IncomeTax">'Your figures'!$B$11</definedName>
    <definedName name="ST_Class4">'Your figures'!$B$12</definedName>
    <definedName name="ST_TotalTax">'Your figures'!$B$13</definedName>
    <definedName name="ST_NetIncome">'Your figures'!$B$14</definedName>
    <definedName name="LTD_CompanyProfit">'Your figures'!$B$17</definedName>
    <definedName name="LTD_EmployerNIC">'Your figures'!$B$18</definedName>
    <definedName name="LTD_ChargeableProfit">'Your figures'!$B$19</definedName>
    <definedName name="LTD_CT">'Your figures'!$B$20</definedName>
    <definedName name="LTD_DividendAmount">'Your figures'!$B$21</definedName>
    <definedName name="LTD_TaxableDividends">'Your figures'!$B$22</definedName>
    <definedName name="LTD_IncomeBeforeDiv">'Your figures'!$B$23</definedName>
    <definedName name="LTD_DividendTax">'Your figures'!$B$24</definedName>
    <definedName name="LTD_PayeIncomeTax">'Your figures'!$B$25</definedName>
    <definedName name="LTD_TotalTax">'Your figures'!$B$26</definedName>
    <definedName name="LTD_NetIncome">'Your figures'!$B$27</definedName>
    <definedName name="TaxSavings">'Your figures'!$B$30</definedName>
    <definedName name="SavingsPerMonth">'Your figures'!$B$31</definedName>
  </definedNames>
  <calcPr calcId="171027"/>
</workbook>
</file>

<file path=xl/sharedStrings.xml><?xml version="1.0" encoding="utf-8"?>
<sst xmlns="http://schemas.openxmlformats.org/spreadsheetml/2006/main" count="129" uniqueCount="114">
  <si>
    <t>Locked rates: do not edit (2026/27 basis, verified 1 September 2026)</t>
  </si>
  <si>
    <t>Income tax: personal allowance (GBP): 2026/27</t>
  </si>
  <si>
    <t>Income tax: basic rate upper limit (GBP): 2026/27</t>
  </si>
  <si>
    <t>Income tax: higher rate upper limit (GBP): 2026/27</t>
  </si>
  <si>
    <t>Class 4 NIC: lower profits limit (GBP): 2026/27</t>
  </si>
  <si>
    <t>Class 4 NIC: upper profits limit (GBP): 2026/27</t>
  </si>
  <si>
    <t>Class 4 NIC: main rate 6% (NOT the abolished 9%): 2026/27</t>
  </si>
  <si>
    <t>Class 4 NIC: upper rate 2%: 2026/27</t>
  </si>
  <si>
    <t>Corporation tax: small profits rate 19%, profits up to GBP50,000 (CTA 2010 Part 3)</t>
  </si>
  <si>
    <t>Corporation tax: main rate 25%, profits GBP250,000 and above (CTA 2010 Part 3)</t>
  </si>
  <si>
    <t>Corporation tax: small profits limit (GBP)</t>
  </si>
  <si>
    <t>Corporation tax: main rate threshold (GBP)</t>
  </si>
  <si>
    <t>Corporation tax: marginal relief fraction 3/200, between the two limits</t>
  </si>
  <si>
    <t>Employer secondary Class 1 NIC: 15%, from 6 April 2025</t>
  </si>
  <si>
    <t>Employer secondary Class 1 NIC: secondary threshold (GBP)</t>
  </si>
  <si>
    <t>Dividend allowance (GBP): from 6 April 2026 (FA 2026 s.4)</t>
  </si>
  <si>
    <t>Dividend tax: basic rate 10.75%: from 6 April 2026 (FA 2026 s.4)</t>
  </si>
  <si>
    <t>Dividend tax: higher rate 35.75%: from 6 April 2026 (FA 2026 s.4)</t>
  </si>
  <si>
    <t>Dividend tax: additional rate 39.35%: from 6 April 2026 (FA 2026 s.4)</t>
  </si>
  <si>
    <t>Your figures: edit the highlighted cells</t>
  </si>
  <si>
    <t>Sole trader</t>
  </si>
  <si>
    <t>Limited company</t>
  </si>
  <si>
    <t>Private practice income for the year (GBP)</t>
  </si>
  <si>
    <t>Private income</t>
  </si>
  <si>
    <t>Company profit</t>
  </si>
  <si>
    <t>Practice expenses (GBP)</t>
  </si>
  <si>
    <t>Expenses</t>
  </si>
  <si>
    <t>Employer NIC</t>
  </si>
  <si>
    <t>Your NHS (PAYE) income for the year (GBP)</t>
  </si>
  <si>
    <t>NHS income</t>
  </si>
  <si>
    <t>Chargeable profit (after salary and employer NIC)</t>
  </si>
  <si>
    <t>Director salary from the company (GBP)</t>
  </si>
  <si>
    <t>Practice profit</t>
  </si>
  <si>
    <t>Corporation tax (19% to 25%)</t>
  </si>
  <si>
    <t>Director salary</t>
  </si>
  <si>
    <t>Income tax</t>
  </si>
  <si>
    <t>Dividend amount</t>
  </si>
  <si>
    <t>Private practice profit (GBP)</t>
  </si>
  <si>
    <t>Class 4 NIC</t>
  </si>
  <si>
    <t>Dividend tax</t>
  </si>
  <si>
    <t>Total taxable income (GBP)</t>
  </si>
  <si>
    <t>Total tax and NIC</t>
  </si>
  <si>
    <t>PAYE income tax (NHS + salary)</t>
  </si>
  <si>
    <t>Income tax (GBP)</t>
  </si>
  <si>
    <t>Net income</t>
  </si>
  <si>
    <t>Total tax</t>
  </si>
  <si>
    <t>Class 4 NIC on practice profit (GBP)</t>
  </si>
  <si>
    <t>Total tax and NIC (GBP)</t>
  </si>
  <si>
    <t>Net income after tax (GBP)</t>
  </si>
  <si>
    <t>Tax saving (negative = incorporating costs more)</t>
  </si>
  <si>
    <t>Company profit before salary and tax (GBP)</t>
  </si>
  <si>
    <t>Employer NIC on director salary (GBP)</t>
  </si>
  <si>
    <t>Profit chargeable to corporation tax (GBP)</t>
  </si>
  <si>
    <t>Corporation tax (GBP, 19% to 25% with marginal relief)</t>
  </si>
  <si>
    <t>Available dividends (GBP)</t>
  </si>
  <si>
    <t>Taxable dividends after allowance (GBP)</t>
  </si>
  <si>
    <t>Income before dividends (NHS + salary, GBP)</t>
  </si>
  <si>
    <t>Dividend tax (GBP)</t>
  </si>
  <si>
    <t>PAYE income tax on NHS + salary (GBP)</t>
  </si>
  <si>
    <t>Limited company total tax (GBP)</t>
  </si>
  <si>
    <t>Comparison</t>
  </si>
  <si>
    <t>Tax savings from incorporating (GBP, negative = costs more)</t>
  </si>
  <si>
    <t>Saving per month (GBP, negative = costs more per month)</t>
  </si>
  <si>
    <t>Check: taxSavings = ST_TotalTax - LTD_TotalTax</t>
  </si>
  <si>
    <t>NHS PENSION IMPACT (IMPORTANT)</t>
  </si>
  <si>
    <t>See Notes</t>
  </si>
  <si>
    <t>Company dividends are not NHS pensionable, so incorporated private income loses NHS accrual.</t>
  </si>
  <si>
    <t>Private practice incorporation comparison model</t>
  </si>
  <si>
    <t>Medical Accountants UK</t>
  </si>
  <si>
    <t/>
  </si>
  <si>
    <t>This model compares the tax position of taking private practice income as a sole</t>
  </si>
  <si>
    <t>trader versus through a limited company, on the same income, using 2026/27 income</t>
  </si>
  <si>
    <t>tax, Class 4 NIC, employer NIC, corporation tax and dividend tax rates.</t>
  </si>
  <si>
    <t>How to use:</t>
  </si>
  <si>
    <t>1. Go to the 'Your figures' tab.</t>
  </si>
  <si>
    <t>2. Edit the highlighted cells: private income, expenses, NHS income, director salary.</t>
  </si>
  <si>
    <t>3. Every figure recalculates automatically.</t>
  </si>
  <si>
    <t>NHS PENSION WARNING:</t>
  </si>
  <si>
    <t>Company dividends are NOT NHS pensionable. A limited company cannot hold a GMS</t>
  </si>
  <si>
    <t>or PMS contract. Incorporating your private income means you lose NHS pension</t>
  </si>
  <si>
    <t>accrual on those dividends. This is mandatory context for any decision.</t>
  </si>
  <si>
    <t>The 'Rates' tab holds the locked rates. Do not edit it.</t>
  </si>
  <si>
    <t>See 'Notes' for assumptions and limitations.</t>
  </si>
  <si>
    <t>Assumptions and limitations</t>
  </si>
  <si>
    <t>IMPORTANT: NHS Pension</t>
  </si>
  <si>
    <t>Company dividends are NOT NHS pensionable. A limited company cannot hold a GMS or PMS</t>
  </si>
  <si>
    <t>contract and company income is not NHS pensionable. Incorporated private income loses</t>
  </si>
  <si>
    <t>NHS accrual on dividends. This cost can exceed the tax saving over a career. Always</t>
  </si>
  <si>
    <t>model both sides before deciding.</t>
  </si>
  <si>
    <t>Corporation tax</t>
  </si>
  <si>
    <t>This model charges the real CTA 2010 Part 3 bands: 19% on profits up to GBP50,000,</t>
  </si>
  <si>
    <t>25% on profits at GBP250,000 and above, and marginal relief in between (fraction 3/200).</t>
  </si>
  <si>
    <t>Director salary and employer NIC are deducted from company profit before corporation</t>
  </si>
  <si>
    <t>tax, because both are deductible expenses of the company.</t>
  </si>
  <si>
    <t>Employer National Insurance</t>
  </si>
  <si>
    <t>Employer secondary Class 1 NIC is charged at 15% on director salary above the GBP5,000</t>
  </si>
  <si>
    <t>secondary threshold, from 6 April 2025. No Employment Allowance is applied: a company</t>
  </si>
  <si>
    <t>whose only employee is a single director cannot claim it.</t>
  </si>
  <si>
    <t>Not modelled</t>
  </si>
  <si>
    <t xml:space="preserve">  - Associated companies. The GBP50,000 and GBP250,000 corporation tax limits are not</t>
  </si>
  <si>
    <t xml:space="preserve">    divided between associated companies.</t>
  </si>
  <si>
    <t xml:space="preserve">  - Employment Allowance is not applied (see above).</t>
  </si>
  <si>
    <t xml:space="preserve">  - Employee primary Class 1 NIC on the director salary is not modelled.</t>
  </si>
  <si>
    <t xml:space="preserve">  - Company running costs, accountancy fees and year-1 incorporation costs.</t>
  </si>
  <si>
    <t>These reduce the advantage of incorporating further.</t>
  </si>
  <si>
    <t>Income tax: 2026/27 rates, verified 1 September 2026 and unchanged from 2025/26.</t>
  </si>
  <si>
    <t>PA GBP12,570; basic 20% to GBP50,270; higher 40% to GBP125,140; 45% above.</t>
  </si>
  <si>
    <t>Class 4 NIC: 6% on sole-trader private practice profit between GBP12,570 and GBP50,270,</t>
  </si>
  <si>
    <t>2% above. Class 2 removed from 6 April 2024.</t>
  </si>
  <si>
    <t>Dividend rates: 2026/27 (FA 2026 s.4, from 6 April 2026).</t>
  </si>
  <si>
    <t>GBP500 allowance. Basic 10.75%, higher 35.75%, additional 39.35%.</t>
  </si>
  <si>
    <t>s.455 charge: overdrawn director's loan account still outstanding 9 months and 1 day</t>
  </si>
  <si>
    <t>after the year end is charged at 35.75% (from 6 April 2026). Repayable under s.458.</t>
  </si>
  <si>
    <t>This is a directional model. Speak to a specialist for your exact position.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</si>
</sst>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######"/>
    <numFmt numFmtId="165" formatCode="£#,##0"/>
    <numFmt numFmtId="166" formatCode="£#,##0.00"/>
  </numFmts>
  <fonts count="9" x14ac:knownFonts="1">
    <font>
      <color theme="1"/>
      <family val="2"/>
      <scheme val="minor"/>
      <sz val="11"/>
      <name val="Calibri"/>
    </font>
    <font>
      <b/>
      <color rgb="FFFFFFFF"/>
      <sz val="11"/>
    </font>
    <font>
      <color rgb="FF001b3d"/>
    </font>
    <font>
      <b/>
      <color rgb="FF001b3d"/>
    </font>
    <font>
      <b/>
    </font>
    <font>
      <b/>
      <color rgb="FF001b3d"/>
      <sz val="11"/>
    </font>
    <font>
      <i/>
      <color rgb="FF001b3d"/>
    </font>
    <font>
      <b/>
      <color rgb="FF001b3d"/>
      <sz val="14"/>
    </font>
    <font>
      <b/>
      <color rgb="FF001b3d"/>
      <sz val="12"/>
    </font>
  </fonts>
  <fills count="5">
    <fill>
      <patternFill patternType="none"/>
    </fill>
    <fill>
      <patternFill patternType="gray125"/>
    </fill>
    <fill>
      <patternFill patternType="solid">
        <fgColor rgb="FF001b3d"/>
      </patternFill>
    </fill>
    <fill>
      <patternFill patternType="solid">
        <fgColor rgb="FFb87333"/>
      </patternFill>
    </fill>
    <fill>
      <patternFill patternType="solid">
        <fgColor rgb="FFF5EDE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164" fontId="0" fillId="0" borderId="0" xfId="0" applyNumberFormat="1"/>
    <xf numFmtId="10" fontId="0" fillId="0" borderId="0" xfId="0" applyNumberFormat="1"/>
    <xf numFmtId="0" fontId="1" fillId="2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2" fillId="0" borderId="0" xfId="0" applyFont="1"/>
    <xf numFmtId="165" fontId="0" fillId="4" borderId="0" xfId="0" applyNumberFormat="1" applyFill="1" applyProtection="1">
      <protection locked="0"/>
    </xf>
    <xf numFmtId="165" fontId="0" fillId="0" borderId="0" xfId="0" applyNumberFormat="1"/>
    <xf numFmtId="0" fontId="3" fillId="0" borderId="0" xfId="0" applyFont="1"/>
    <xf numFmtId="165" fontId="3" fillId="0" borderId="0" xfId="0" applyNumberFormat="1" applyFont="1"/>
    <xf numFmtId="0" fontId="4" fillId="0" borderId="0" xfId="0" applyFont="1"/>
    <xf numFmtId="165" fontId="4" fillId="0" borderId="0" xfId="0" applyNumberFormat="1" applyFont="1"/>
    <xf numFmtId="166" fontId="0" fillId="0" borderId="0" xfId="0" applyNumberFormat="1"/>
    <xf numFmtId="0" fontId="5" fillId="0" borderId="0" xfId="0" applyFont="1"/>
    <xf numFmtId="0" fontId="6" fillId="0" borderId="0" xfId="0" applyFont="1" applyAlignment="1">
      <alignment wrapText="1"/>
    </xf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b3d"/>
  </sheetPr>
  <dimension ref="A1:B19"/>
  <sheetFormatPr defaultRowHeight="15" outlineLevelRow="0" outlineLevelCol="0" x14ac:dyDescent="55"/>
  <cols>
    <col min="1" max="1" width="72" style="1" customWidth="1"/>
    <col min="2" max="2" width="18" customWidth="1"/>
  </cols>
  <sheetData>
    <row r="1" spans="1:2" x14ac:dyDescent="0.25">
      <c r="A1" s="2" t="s">
        <v>0</v>
      </c>
      <c r="B1" s="2"/>
    </row>
    <row r="2" spans="1:2" x14ac:dyDescent="0.25">
      <c r="A2" s="3" t="s">
        <v>1</v>
      </c>
      <c r="B2" s="4">
        <v>12570</v>
      </c>
    </row>
    <row r="3" spans="1:2" x14ac:dyDescent="0.25">
      <c r="A3" s="3" t="s">
        <v>2</v>
      </c>
      <c r="B3" s="4">
        <v>50270</v>
      </c>
    </row>
    <row r="4" spans="1:2" x14ac:dyDescent="0.25">
      <c r="A4" s="3" t="s">
        <v>3</v>
      </c>
      <c r="B4" s="4">
        <v>125140</v>
      </c>
    </row>
    <row r="5" spans="1:2" x14ac:dyDescent="0.25">
      <c r="A5" s="3" t="s">
        <v>4</v>
      </c>
      <c r="B5" s="4">
        <v>12570</v>
      </c>
    </row>
    <row r="6" spans="1:2" x14ac:dyDescent="0.25">
      <c r="A6" s="3" t="s">
        <v>5</v>
      </c>
      <c r="B6" s="4">
        <v>50270</v>
      </c>
    </row>
    <row r="7" spans="1:2" x14ac:dyDescent="0.25">
      <c r="A7" s="3" t="s">
        <v>6</v>
      </c>
      <c r="B7" s="5">
        <v>0.06</v>
      </c>
    </row>
    <row r="8" spans="1:2" x14ac:dyDescent="0.25">
      <c r="A8" s="3" t="s">
        <v>7</v>
      </c>
      <c r="B8" s="5">
        <v>0.02</v>
      </c>
    </row>
    <row r="9" spans="1:2" x14ac:dyDescent="0.25">
      <c r="A9" s="3" t="s">
        <v>8</v>
      </c>
      <c r="B9" s="5">
        <v>0.19</v>
      </c>
    </row>
    <row r="10" spans="1:2" x14ac:dyDescent="0.25">
      <c r="A10" s="3" t="s">
        <v>9</v>
      </c>
      <c r="B10" s="5">
        <v>0.25</v>
      </c>
    </row>
    <row r="11" spans="1:2" x14ac:dyDescent="0.25">
      <c r="A11" s="3" t="s">
        <v>10</v>
      </c>
      <c r="B11" s="4">
        <v>50000</v>
      </c>
    </row>
    <row r="12" spans="1:2" x14ac:dyDescent="0.25">
      <c r="A12" s="3" t="s">
        <v>11</v>
      </c>
      <c r="B12" s="4">
        <v>250000</v>
      </c>
    </row>
    <row r="13" spans="1:2" x14ac:dyDescent="0.25">
      <c r="A13" s="3" t="s">
        <v>12</v>
      </c>
      <c r="B13" s="5">
        <v>0.015</v>
      </c>
    </row>
    <row r="14" spans="1:2" x14ac:dyDescent="0.25">
      <c r="A14" s="3" t="s">
        <v>13</v>
      </c>
      <c r="B14" s="5">
        <v>0.15</v>
      </c>
    </row>
    <row r="15" spans="1:2" x14ac:dyDescent="0.25">
      <c r="A15" s="3" t="s">
        <v>14</v>
      </c>
      <c r="B15" s="4">
        <v>5000</v>
      </c>
    </row>
    <row r="16" spans="1:2" x14ac:dyDescent="0.25">
      <c r="A16" s="3" t="s">
        <v>15</v>
      </c>
      <c r="B16" s="4">
        <v>500</v>
      </c>
    </row>
    <row r="17" spans="1:2" x14ac:dyDescent="0.25">
      <c r="A17" s="3" t="s">
        <v>16</v>
      </c>
      <c r="B17" s="5">
        <v>0.1075</v>
      </c>
    </row>
    <row r="18" spans="1:2" x14ac:dyDescent="0.25">
      <c r="A18" s="3" t="s">
        <v>17</v>
      </c>
      <c r="B18" s="5">
        <v>0.3575</v>
      </c>
    </row>
    <row r="19" spans="1:2" x14ac:dyDescent="0.25">
      <c r="A19" s="3" t="s">
        <v>18</v>
      </c>
      <c r="B19" s="5">
        <v>0.3935</v>
      </c>
    </row>
  </sheetData>
  <sheetProtection sheet="1"/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7333"/>
  </sheetPr>
  <dimension ref="A1:H36"/>
  <sheetFormatPr defaultRowHeight="15" outlineLevelRow="0" outlineLevelCol="0" x14ac:dyDescent="55"/>
  <cols>
    <col min="1" max="1" width="46" customWidth="1"/>
    <col min="2" max="2" width="18" customWidth="1"/>
    <col min="3" max="3" width="4" customWidth="1"/>
    <col min="4" max="4" width="40" customWidth="1"/>
    <col min="5" max="5" width="18" customWidth="1"/>
    <col min="6" max="6" width="4" customWidth="1"/>
    <col min="7" max="7" width="40" customWidth="1"/>
    <col min="8" max="8" width="18" customWidth="1"/>
  </cols>
  <sheetData>
    <row r="1" spans="1:8" x14ac:dyDescent="0.25">
      <c r="A1" s="6" t="s">
        <v>19</v>
      </c>
      <c r="B1" s="6"/>
      <c r="D1" s="7" t="s">
        <v>20</v>
      </c>
      <c r="E1" s="7"/>
      <c r="G1" s="7" t="s">
        <v>21</v>
      </c>
      <c r="H1" s="7"/>
    </row>
    <row r="3" spans="1:8" x14ac:dyDescent="0.25">
      <c r="A3" s="8" t="s">
        <v>22</v>
      </c>
      <c r="B3" s="9">
        <v>100000</v>
      </c>
      <c r="D3" s="8" t="s">
        <v>23</v>
      </c>
      <c r="E3" s="10">
        <f>In_PrivateIncome</f>
      </c>
      <c r="G3" s="8" t="s">
        <v>24</v>
      </c>
      <c r="H3" s="10">
        <f>LTD_CompanyProfit</f>
      </c>
    </row>
    <row r="4" spans="1:8" x14ac:dyDescent="0.25">
      <c r="A4" s="8" t="s">
        <v>25</v>
      </c>
      <c r="B4" s="9">
        <v>15000</v>
      </c>
      <c r="D4" s="8" t="s">
        <v>26</v>
      </c>
      <c r="E4" s="10">
        <f>In_Expenses</f>
      </c>
      <c r="G4" s="8" t="s">
        <v>27</v>
      </c>
      <c r="H4" s="10">
        <f>LTD_EmployerNIC</f>
      </c>
    </row>
    <row r="5" spans="1:8" x14ac:dyDescent="0.25">
      <c r="A5" s="8" t="s">
        <v>28</v>
      </c>
      <c r="B5" s="9">
        <v>50000</v>
      </c>
      <c r="D5" s="8" t="s">
        <v>29</v>
      </c>
      <c r="E5" s="10">
        <f>In_NhsIncome</f>
      </c>
      <c r="G5" s="8" t="s">
        <v>30</v>
      </c>
      <c r="H5" s="10">
        <f>LTD_ChargeableProfit</f>
      </c>
    </row>
    <row r="6" spans="1:8" x14ac:dyDescent="0.25">
      <c r="A6" s="8" t="s">
        <v>31</v>
      </c>
      <c r="B6" s="9">
        <v>12570</v>
      </c>
      <c r="D6" s="11" t="s">
        <v>32</v>
      </c>
      <c r="E6" s="12">
        <f>ST_Profit</f>
      </c>
      <c r="G6" s="8" t="s">
        <v>33</v>
      </c>
      <c r="H6" s="10">
        <f>LTD_CT</f>
      </c>
    </row>
    <row r="7" spans="7:8" x14ac:dyDescent="0.25">
      <c r="G7" s="8" t="s">
        <v>34</v>
      </c>
      <c r="H7" s="10">
        <f>In_Salary</f>
      </c>
    </row>
    <row r="8" spans="1:8" x14ac:dyDescent="0.25">
      <c r="A8" s="6" t="s">
        <v>20</v>
      </c>
      <c r="B8" s="6"/>
      <c r="D8" s="8" t="s">
        <v>35</v>
      </c>
      <c r="E8" s="10">
        <f>ST_IncomeTax</f>
      </c>
      <c r="G8" s="8" t="s">
        <v>36</v>
      </c>
      <c r="H8" s="10">
        <f>LTD_DividendAmount</f>
      </c>
    </row>
    <row r="9" spans="1:8" x14ac:dyDescent="0.25">
      <c r="A9" s="8" t="s">
        <v>37</v>
      </c>
      <c r="B9" s="10">
        <f>In_PrivateIncome-In_Expenses</f>
      </c>
      <c r="D9" s="8" t="s">
        <v>38</v>
      </c>
      <c r="E9" s="10">
        <f>ST_Class4</f>
      </c>
      <c r="G9" s="8" t="s">
        <v>39</v>
      </c>
      <c r="H9" s="10">
        <f>LTD_DividendTax</f>
      </c>
    </row>
    <row r="10" spans="1:8" x14ac:dyDescent="0.25">
      <c r="A10" s="8" t="s">
        <v>40</v>
      </c>
      <c r="B10" s="10">
        <f>ST_Profit+In_NhsIncome</f>
      </c>
      <c r="D10" s="11" t="s">
        <v>41</v>
      </c>
      <c r="E10" s="12">
        <f>ST_TotalTax</f>
      </c>
      <c r="G10" s="8" t="s">
        <v>42</v>
      </c>
      <c r="H10" s="10">
        <f>LTD_PayeIncomeTax</f>
      </c>
    </row>
    <row r="11" spans="1:8" x14ac:dyDescent="0.25">
      <c r="A11" s="8" t="s">
        <v>43</v>
      </c>
      <c r="B11" s="10">
        <f>LET(t,MAX(0,ST_TaxableIncome-PA),basic,MIN(t,BRL-PA),higher,IF(t&gt;BRL-PA,MIN(t-(BRL-PA),HRL-BRL),0),additional,IF(t&gt;HRL-PA,t-(HRL-PA),0),basic*0.2+higher*0.4+additional*0.45)</f>
      </c>
      <c r="D11" s="11" t="s">
        <v>44</v>
      </c>
      <c r="E11" s="12">
        <f>ST_NetIncome</f>
      </c>
      <c r="G11" s="11" t="s">
        <v>45</v>
      </c>
      <c r="H11" s="12">
        <f>LTD_TotalTax</f>
      </c>
    </row>
    <row r="12" spans="1:8" x14ac:dyDescent="0.25">
      <c r="A12" s="8" t="s">
        <v>46</v>
      </c>
      <c r="B12" s="10">
        <f>IF(ST_Profit&lt;=NI_LOWER,0,(MIN(ST_Profit,NI_UPPER)-NI_LOWER)*C4_MAIN+MAX(0,ST_Profit-NI_UPPER)*C4_UPPER_RATE)</f>
      </c>
      <c r="G12" s="11" t="s">
        <v>44</v>
      </c>
      <c r="H12" s="12">
        <f>LTD_NetIncome</f>
      </c>
    </row>
    <row r="13" spans="1:2" x14ac:dyDescent="0.25">
      <c r="A13" s="13" t="s">
        <v>47</v>
      </c>
      <c r="B13" s="14">
        <f>ST_IncomeTax+ST_Class4</f>
      </c>
    </row>
    <row r="14" spans="1:8" x14ac:dyDescent="0.25">
      <c r="A14" s="13" t="s">
        <v>48</v>
      </c>
      <c r="B14" s="14">
        <f>ST_TaxableIncome-ST_TotalTax</f>
      </c>
      <c r="D14" s="11" t="s">
        <v>49</v>
      </c>
      <c r="E14" s="11"/>
      <c r="F14" s="11"/>
      <c r="G14" s="11"/>
      <c r="H14" s="11"/>
    </row>
    <row r="16" spans="1:2" x14ac:dyDescent="0.25">
      <c r="A16" s="6" t="s">
        <v>21</v>
      </c>
      <c r="B16" s="6"/>
    </row>
    <row r="17" spans="1:2" x14ac:dyDescent="0.25">
      <c r="A17" s="8" t="s">
        <v>50</v>
      </c>
      <c r="B17" s="10">
        <f>In_PrivateIncome-In_Expenses</f>
      </c>
    </row>
    <row r="18" spans="1:2" x14ac:dyDescent="0.25">
      <c r="A18" s="8" t="s">
        <v>51</v>
      </c>
      <c r="B18" s="10">
        <f>MAX(0,(In_Salary-EMP_NIC_THRESHOLD)*EMP_NIC_RATE)</f>
      </c>
    </row>
    <row r="19" spans="1:2" x14ac:dyDescent="0.25">
      <c r="A19" s="8" t="s">
        <v>52</v>
      </c>
      <c r="B19" s="10">
        <f>MAX(0,LTD_CompanyProfit-In_Salary-LTD_EmployerNIC)</f>
      </c>
    </row>
    <row r="20" spans="1:2" x14ac:dyDescent="0.25">
      <c r="A20" s="8" t="s">
        <v>53</v>
      </c>
      <c r="B20" s="10">
        <f>IF(LTD_ChargeableProfit&lt;=CT_LOWER,LTD_ChargeableProfit*CT_SMALL,IF(LTD_ChargeableProfit&gt;=CT_UPPER,LTD_ChargeableProfit*CT_MAIN,LTD_ChargeableProfit*CT_MAIN-CT_MARGIN*(CT_UPPER-LTD_ChargeableProfit)))</f>
      </c>
    </row>
    <row r="21" spans="1:2" x14ac:dyDescent="0.25">
      <c r="A21" s="8" t="s">
        <v>54</v>
      </c>
      <c r="B21" s="10">
        <f>LTD_ChargeableProfit-LTD_CT</f>
      </c>
    </row>
    <row r="22" spans="1:2" x14ac:dyDescent="0.25">
      <c r="A22" s="8" t="s">
        <v>55</v>
      </c>
      <c r="B22" s="10">
        <f>MAX(0,LTD_DividendAmount-DIV_ALLOWANCE)</f>
      </c>
    </row>
    <row r="23" spans="1:2" x14ac:dyDescent="0.25">
      <c r="A23" s="8" t="s">
        <v>56</v>
      </c>
      <c r="B23" s="10">
        <f>In_NhsIncome+In_Salary</f>
      </c>
    </row>
    <row r="24" spans="1:2" x14ac:dyDescent="0.25">
      <c r="A24" s="8" t="s">
        <v>57</v>
      </c>
      <c r="B24" s="10">
        <f>IF(LTD_TaxableDividends&lt;=0,0,MIN(LTD_TaxableDividends,MAX(0,BRL-LTD_IncomeBeforeDiv))*DIV_BASIC+MIN(MAX(0,LTD_TaxableDividends-MAX(0,BRL-LTD_IncomeBeforeDiv)),MAX(0,HRL-MAX(LTD_IncomeBeforeDiv,BRL)))*DIV_HIGHER+MAX(0,LTD_TaxableDividends-MAX(0,BRL-LTD_IncomeBeforeDiv)-MAX(0,HRL-MAX(LTD_IncomeBeforeDiv,BRL)))*DIV_ADDITIONAL)</f>
      </c>
    </row>
    <row r="25" spans="1:2" x14ac:dyDescent="0.25">
      <c r="A25" s="8" t="s">
        <v>58</v>
      </c>
      <c r="B25" s="10">
        <f>LET(t,MAX(0,LTD_IncomeBeforeDiv-PA),basic,MIN(t,BRL-PA),higher,IF(t&gt;BRL-PA,MIN(t-(BRL-PA),HRL-BRL),0),additional,IF(t&gt;HRL-PA,t-(HRL-PA),0),basic*0.2+higher*0.4+additional*0.45)</f>
      </c>
    </row>
    <row r="26" spans="1:2" x14ac:dyDescent="0.25">
      <c r="A26" s="13" t="s">
        <v>59</v>
      </c>
      <c r="B26" s="14">
        <f>LTD_CT+LTD_EmployerNIC+LTD_DividendTax+LTD_PayeIncomeTax</f>
      </c>
    </row>
    <row r="27" spans="1:2" x14ac:dyDescent="0.25">
      <c r="A27" s="13" t="s">
        <v>48</v>
      </c>
      <c r="B27" s="14">
        <f>In_NhsIncome+In_Salary+LTD_DividendAmount-LTD_DividendTax-LTD_PayeIncomeTax</f>
      </c>
    </row>
    <row r="29" spans="1:2" x14ac:dyDescent="0.25">
      <c r="A29" s="6" t="s">
        <v>60</v>
      </c>
      <c r="B29" s="6"/>
    </row>
    <row r="30" spans="1:2" x14ac:dyDescent="0.25">
      <c r="A30" s="13" t="s">
        <v>61</v>
      </c>
      <c r="B30" s="12">
        <f>ST_TotalTax-LTD_TotalTax</f>
      </c>
    </row>
    <row r="31" spans="1:2" x14ac:dyDescent="0.25">
      <c r="A31" s="8" t="s">
        <v>62</v>
      </c>
      <c r="B31" s="15">
        <f>TaxSavings/12</f>
      </c>
    </row>
    <row r="33" spans="1:2" x14ac:dyDescent="0.25">
      <c r="A33" s="8" t="s">
        <v>63</v>
      </c>
      <c r="B33">
        <f>IF(ABS(TaxSavings-(ST_TotalTax-LTD_TotalTax))&lt;0.01,"OK","ERROR")</f>
      </c>
    </row>
    <row r="35" spans="1:2" x14ac:dyDescent="0.25">
      <c r="A35" s="16" t="s">
        <v>64</v>
      </c>
      <c r="B35" t="s">
        <v>65</v>
      </c>
    </row>
    <row r="36" ht="28" customHeight="1" spans="1:1" x14ac:dyDescent="0.25">
      <c r="A36" s="17" t="s">
        <v>66</v>
      </c>
    </row>
  </sheetData>
  <mergeCells count="7">
    <mergeCell ref="A1:B1"/>
    <mergeCell ref="D1:E1"/>
    <mergeCell ref="G1:H1"/>
    <mergeCell ref="A8:B8"/>
    <mergeCell ref="D14:H14"/>
    <mergeCell ref="A16:B16"/>
    <mergeCell ref="A29:B2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7333"/>
  </sheetPr>
  <dimension ref="A1:A19"/>
  <sheetFormatPr defaultRowHeight="15" outlineLevelRow="0" outlineLevelCol="0" x14ac:dyDescent="55"/>
  <cols>
    <col min="1" max="1" width="90" customWidth="1"/>
  </cols>
  <sheetData>
    <row r="1" spans="1:1" x14ac:dyDescent="0.25">
      <c r="A1" s="18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70</v>
      </c>
    </row>
    <row r="5" spans="1:1" x14ac:dyDescent="0.25">
      <c r="A5" t="s">
        <v>71</v>
      </c>
    </row>
    <row r="6" spans="1:1" x14ac:dyDescent="0.25">
      <c r="A6" t="s">
        <v>72</v>
      </c>
    </row>
    <row r="7" spans="1:1" x14ac:dyDescent="0.25">
      <c r="A7" t="s">
        <v>69</v>
      </c>
    </row>
    <row r="8" spans="1:1" x14ac:dyDescent="0.25">
      <c r="A8" s="19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69</v>
      </c>
    </row>
    <row r="13" spans="1:1" x14ac:dyDescent="0.25">
      <c r="A13" s="19" t="s">
        <v>77</v>
      </c>
    </row>
    <row r="14" spans="1:1" x14ac:dyDescent="0.25">
      <c r="A14" t="s">
        <v>78</v>
      </c>
    </row>
    <row r="15" spans="1:1" x14ac:dyDescent="0.25">
      <c r="A15" t="s">
        <v>79</v>
      </c>
    </row>
    <row r="16" spans="1:1" x14ac:dyDescent="0.25">
      <c r="A16" t="s">
        <v>80</v>
      </c>
    </row>
    <row r="17" spans="1:1" x14ac:dyDescent="0.25">
      <c r="A17" t="s">
        <v>69</v>
      </c>
    </row>
    <row r="18" spans="1:1" x14ac:dyDescent="0.25">
      <c r="A18" t="s">
        <v>81</v>
      </c>
    </row>
    <row r="19" spans="1:1" x14ac:dyDescent="0.25">
      <c r="A19" t="s">
        <v>82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9"/>
  <sheetFormatPr defaultRowHeight="15" outlineLevelRow="0" outlineLevelCol="0" x14ac:dyDescent="55"/>
  <cols>
    <col min="1" max="1" width="100" customWidth="1"/>
  </cols>
  <sheetData>
    <row r="1" spans="1:1" x14ac:dyDescent="0.25">
      <c r="A1" s="18" t="s">
        <v>83</v>
      </c>
    </row>
    <row r="2" spans="1:1" x14ac:dyDescent="0.25">
      <c r="A2" t="s">
        <v>69</v>
      </c>
    </row>
    <row r="3" spans="1:1" x14ac:dyDescent="0.25">
      <c r="A3" s="11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69</v>
      </c>
    </row>
    <row r="9" spans="1:1" x14ac:dyDescent="0.25">
      <c r="A9" s="11" t="s">
        <v>89</v>
      </c>
    </row>
    <row r="10" spans="1:1" x14ac:dyDescent="0.25">
      <c r="A10" t="s">
        <v>90</v>
      </c>
    </row>
    <row r="11" spans="1:1" x14ac:dyDescent="0.25">
      <c r="A11" t="s">
        <v>91</v>
      </c>
    </row>
    <row r="12" spans="1:1" x14ac:dyDescent="0.25">
      <c r="A12" t="s">
        <v>92</v>
      </c>
    </row>
    <row r="13" spans="1:1" x14ac:dyDescent="0.25">
      <c r="A13" t="s">
        <v>93</v>
      </c>
    </row>
    <row r="14" spans="1:1" x14ac:dyDescent="0.25">
      <c r="A14" t="s">
        <v>69</v>
      </c>
    </row>
    <row r="15" spans="1:1" x14ac:dyDescent="0.25">
      <c r="A15" s="11" t="s">
        <v>94</v>
      </c>
    </row>
    <row r="16" spans="1:1" x14ac:dyDescent="0.25">
      <c r="A16" t="s">
        <v>95</v>
      </c>
    </row>
    <row r="17" spans="1:1" x14ac:dyDescent="0.25">
      <c r="A17" t="s">
        <v>96</v>
      </c>
    </row>
    <row r="18" spans="1:1" x14ac:dyDescent="0.25">
      <c r="A18" t="s">
        <v>97</v>
      </c>
    </row>
    <row r="19" spans="1:1" x14ac:dyDescent="0.25">
      <c r="A19" t="s">
        <v>69</v>
      </c>
    </row>
    <row r="20" spans="1:1" x14ac:dyDescent="0.25">
      <c r="A20" s="11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  <row r="27" spans="1:1" x14ac:dyDescent="0.25">
      <c r="A27" t="s">
        <v>69</v>
      </c>
    </row>
    <row r="28" spans="1:1" x14ac:dyDescent="0.25">
      <c r="A28" t="s">
        <v>105</v>
      </c>
    </row>
    <row r="29" spans="1:1" x14ac:dyDescent="0.25">
      <c r="A29" t="s">
        <v>106</v>
      </c>
    </row>
    <row r="30" spans="1:1" x14ac:dyDescent="0.25">
      <c r="A30" t="s">
        <v>69</v>
      </c>
    </row>
    <row r="31" spans="1:1" x14ac:dyDescent="0.25">
      <c r="A31" t="s">
        <v>107</v>
      </c>
    </row>
    <row r="32" spans="1:1" x14ac:dyDescent="0.25">
      <c r="A32" t="s">
        <v>108</v>
      </c>
    </row>
    <row r="33" spans="1:1" x14ac:dyDescent="0.25">
      <c r="A33" t="s">
        <v>69</v>
      </c>
    </row>
    <row r="34" spans="1:1" x14ac:dyDescent="0.25">
      <c r="A34" t="s">
        <v>109</v>
      </c>
    </row>
    <row r="35" spans="1:1" x14ac:dyDescent="0.25">
      <c r="A35" t="s">
        <v>110</v>
      </c>
    </row>
    <row r="36" spans="1:1" x14ac:dyDescent="0.25">
      <c r="A36" t="s">
        <v>111</v>
      </c>
    </row>
    <row r="37" spans="1:1" x14ac:dyDescent="0.25">
      <c r="A37" t="s">
        <v>112</v>
      </c>
    </row>
    <row r="38" spans="1:1" x14ac:dyDescent="0.25">
      <c r="A38" t="s">
        <v>69</v>
      </c>
    </row>
    <row r="39" spans="1:1" x14ac:dyDescent="0.25">
      <c r="A39" t="s">
        <v>113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Rates</vt:lpstr>
      <vt:lpstr>Your figures</vt:lpstr>
      <vt:lpstr>Start here</vt:lpstr>
      <vt:lpstr>Notes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Medical Accountants UK</dc:creator>
  <dc:title/>
  <dc:subject/>
  <dc:description/>
  <cp:keywords/>
  <cp:category/>
  <cp:lastModifiedBy>Medical Accountants UK</cp:lastModifiedBy>
  <dcterms:created xsi:type="dcterms:W3CDTF">2024-01-01T00:00:00Z</dcterms:created>
  <dcterms:modified xsi:type="dcterms:W3CDTF">2024-01-01T00:00:00Z</dcterms:modified>
</cp:coreProperties>
</file>